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7" i="1" l="1"/>
  <c r="B10" i="1" s="1"/>
  <c r="C10" i="1"/>
  <c r="C27" i="1"/>
  <c r="C37" i="1" l="1"/>
  <c r="C36" i="1"/>
  <c r="C35" i="1"/>
  <c r="B34" i="1"/>
  <c r="C65" i="1"/>
  <c r="C64" i="1"/>
  <c r="C63" i="1"/>
  <c r="C62" i="1"/>
  <c r="B61" i="1"/>
  <c r="C58" i="1"/>
  <c r="A58" i="1"/>
  <c r="C57" i="1"/>
  <c r="C56" i="1"/>
  <c r="A56" i="1"/>
  <c r="C55" i="1"/>
  <c r="A55" i="1"/>
  <c r="C54" i="1"/>
  <c r="A54" i="1"/>
  <c r="B53" i="1"/>
  <c r="C50" i="1"/>
  <c r="C49" i="1"/>
  <c r="B48" i="1"/>
  <c r="C33" i="1"/>
  <c r="C32" i="1"/>
  <c r="C31" i="1"/>
  <c r="A31" i="1"/>
  <c r="A30" i="1"/>
  <c r="B29" i="1"/>
  <c r="C28" i="1"/>
  <c r="C45" i="1"/>
  <c r="A45" i="1"/>
  <c r="C44" i="1"/>
  <c r="A44" i="1"/>
  <c r="C43" i="1"/>
  <c r="A43" i="1"/>
  <c r="C42" i="1"/>
  <c r="A42" i="1"/>
  <c r="B41" i="1"/>
  <c r="C40" i="1"/>
  <c r="C26" i="1"/>
  <c r="C25" i="1"/>
  <c r="C24" i="1"/>
  <c r="C22" i="1"/>
  <c r="B19" i="1"/>
  <c r="C18" i="1"/>
  <c r="C17" i="1"/>
  <c r="C16" i="1"/>
  <c r="C15" i="1"/>
  <c r="C14" i="1"/>
  <c r="C13" i="1"/>
  <c r="C21" i="1" s="1"/>
  <c r="C12" i="1"/>
  <c r="B11" i="1"/>
  <c r="C9" i="1"/>
  <c r="C8" i="1"/>
  <c r="C7" i="1"/>
  <c r="C6" i="1"/>
  <c r="A6" i="1"/>
  <c r="C5" i="1"/>
  <c r="A5" i="1"/>
  <c r="B4" i="1"/>
  <c r="C48" i="1" l="1"/>
  <c r="C53" i="1"/>
  <c r="C61" i="1"/>
  <c r="C34" i="1"/>
  <c r="C29" i="1"/>
  <c r="C41" i="1"/>
  <c r="C11" i="1"/>
  <c r="C4" i="1"/>
  <c r="C20" i="1"/>
  <c r="C19" i="1" s="1"/>
</calcChain>
</file>

<file path=xl/sharedStrings.xml><?xml version="1.0" encoding="utf-8"?>
<sst xmlns="http://schemas.openxmlformats.org/spreadsheetml/2006/main" count="55" uniqueCount="40">
  <si>
    <t>АНОО "Солнечнй круг"</t>
  </si>
  <si>
    <t>Отчет за 2025г.</t>
  </si>
  <si>
    <t>январь</t>
  </si>
  <si>
    <t>февраль</t>
  </si>
  <si>
    <t>ПРИХОД</t>
  </si>
  <si>
    <t>Содействие в получении образовательнх услуг</t>
  </si>
  <si>
    <t>РАСХОД</t>
  </si>
  <si>
    <t xml:space="preserve"> Программа "Образование"</t>
  </si>
  <si>
    <t>ЗП</t>
  </si>
  <si>
    <t>Налоги</t>
  </si>
  <si>
    <t>Питание</t>
  </si>
  <si>
    <t>Оборудование</t>
  </si>
  <si>
    <t>Хоз.товары</t>
  </si>
  <si>
    <t>Ремонт</t>
  </si>
  <si>
    <t>Услуги сторонних организаций</t>
  </si>
  <si>
    <t>Программа "Центр дневного пребывания"</t>
  </si>
  <si>
    <t>-</t>
  </si>
  <si>
    <t>Проект "Мастерские - Территория успеха" при поддержке гранта                                                                   Министерства экономического развития.</t>
  </si>
  <si>
    <t>Поступления</t>
  </si>
  <si>
    <t>Расходы</t>
  </si>
  <si>
    <t>3. Обучение</t>
  </si>
  <si>
    <t>4. Подрядчикам</t>
  </si>
  <si>
    <t>Проект "Эффективный фандрайзинг" при поддержке Фонда В.Потанина</t>
  </si>
  <si>
    <t>1. Обучение</t>
  </si>
  <si>
    <t>2. Менторство</t>
  </si>
  <si>
    <t>Проект "Поддержка будет"-2024  при поддержке АНО«Девелопмент-групп»</t>
  </si>
  <si>
    <t>4. Обучение</t>
  </si>
  <si>
    <t>Проект "Траектория развития" при поддержке гранта Абсолют</t>
  </si>
  <si>
    <t>1.Заработная плата</t>
  </si>
  <si>
    <t>2.Налоги</t>
  </si>
  <si>
    <t>3.Оборудование</t>
  </si>
  <si>
    <t>4.Материалы</t>
  </si>
  <si>
    <t>Административно -хозяйственные расходы</t>
  </si>
  <si>
    <t>Коммунальные расходы</t>
  </si>
  <si>
    <t>Бухгалтеские, юридические и консультационные услуги</t>
  </si>
  <si>
    <r>
      <t xml:space="preserve">Поступления </t>
    </r>
    <r>
      <rPr>
        <b/>
        <sz val="9"/>
        <color theme="1"/>
        <rFont val="Calibri"/>
        <family val="2"/>
        <charset val="204"/>
        <scheme val="minor"/>
      </rPr>
      <t>*(из благотворительных пожертвований)</t>
    </r>
  </si>
  <si>
    <r>
      <t xml:space="preserve">Благотворительные пожертвования от юр. Лиц </t>
    </r>
    <r>
      <rPr>
        <sz val="9"/>
        <color theme="1"/>
        <rFont val="Calibri"/>
        <family val="2"/>
        <charset val="204"/>
        <scheme val="minor"/>
      </rPr>
      <t>*(в т.ч на СРВ)</t>
    </r>
  </si>
  <si>
    <r>
      <t xml:space="preserve">Благотворительные пожертвования от физ. Лиц </t>
    </r>
    <r>
      <rPr>
        <sz val="9"/>
        <color theme="1"/>
        <rFont val="Calibri"/>
        <family val="2"/>
        <charset val="204"/>
        <scheme val="minor"/>
      </rPr>
      <t>*(в т.ч на СРВ)</t>
    </r>
  </si>
  <si>
    <t>ПРОЕКТЫ</t>
  </si>
  <si>
    <t xml:space="preserve">Программа "Служба Раннего Вмешательства"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</si>
</sst>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43" fontId="2" fillId="2" borderId="1" xfId="0" applyNumberFormat="1" applyFont="1" applyFill="1" applyBorder="1"/>
    <xf numFmtId="0" fontId="0" fillId="3" borderId="1" xfId="0" applyFont="1" applyFill="1" applyBorder="1" applyAlignment="1">
      <alignment horizontal="left"/>
    </xf>
    <xf numFmtId="43" fontId="0" fillId="3" borderId="1" xfId="0" applyNumberFormat="1" applyFont="1" applyFill="1" applyBorder="1"/>
    <xf numFmtId="43" fontId="0" fillId="0" borderId="1" xfId="0" applyNumberFormat="1" applyBorder="1"/>
    <xf numFmtId="0" fontId="0" fillId="0" borderId="1" xfId="0" applyBorder="1"/>
    <xf numFmtId="43" fontId="0" fillId="2" borderId="1" xfId="0" applyNumberFormat="1" applyFill="1" applyBorder="1"/>
    <xf numFmtId="0" fontId="2" fillId="4" borderId="1" xfId="0" applyFont="1" applyFill="1" applyBorder="1" applyAlignment="1">
      <alignment horizontal="center"/>
    </xf>
    <xf numFmtId="43" fontId="2" fillId="4" borderId="1" xfId="0" applyNumberFormat="1" applyFont="1" applyFill="1" applyBorder="1" applyAlignment="1"/>
    <xf numFmtId="43" fontId="2" fillId="4" borderId="1" xfId="0" applyNumberFormat="1" applyFont="1" applyFill="1" applyBorder="1"/>
    <xf numFmtId="43" fontId="0" fillId="0" borderId="1" xfId="0" applyNumberFormat="1" applyBorder="1" applyAlignment="1"/>
    <xf numFmtId="43" fontId="0" fillId="0" borderId="1" xfId="0" applyNumberFormat="1" applyBorder="1" applyAlignment="1">
      <alignment horizontal="right"/>
    </xf>
    <xf numFmtId="0" fontId="0" fillId="0" borderId="1" xfId="0" applyFill="1" applyBorder="1"/>
    <xf numFmtId="43" fontId="0" fillId="0" borderId="1" xfId="1" applyNumberFormat="1" applyFont="1" applyBorder="1"/>
    <xf numFmtId="43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4" borderId="1" xfId="0" applyFill="1" applyBorder="1"/>
    <xf numFmtId="0" fontId="2" fillId="5" borderId="1" xfId="0" applyFont="1" applyFill="1" applyBorder="1" applyAlignment="1">
      <alignment horizontal="left"/>
    </xf>
    <xf numFmtId="43" fontId="2" fillId="5" borderId="1" xfId="0" applyNumberFormat="1" applyFont="1" applyFill="1" applyBorder="1" applyAlignment="1">
      <alignment horizontal="right"/>
    </xf>
    <xf numFmtId="43" fontId="2" fillId="5" borderId="1" xfId="0" applyNumberFormat="1" applyFont="1" applyFill="1" applyBorder="1"/>
    <xf numFmtId="0" fontId="0" fillId="3" borderId="1" xfId="0" applyFill="1" applyBorder="1"/>
    <xf numFmtId="43" fontId="0" fillId="3" borderId="1" xfId="0" applyNumberFormat="1" applyFill="1" applyBorder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/>
    <xf numFmtId="44" fontId="0" fillId="5" borderId="1" xfId="0" applyNumberFormat="1" applyFill="1" applyBorder="1"/>
    <xf numFmtId="43" fontId="0" fillId="4" borderId="1" xfId="0" applyNumberFormat="1" applyFill="1" applyBorder="1"/>
    <xf numFmtId="0" fontId="2" fillId="2" borderId="1" xfId="0" applyFont="1" applyFill="1" applyBorder="1" applyAlignment="1">
      <alignment horizontal="center" vertical="center"/>
    </xf>
    <xf numFmtId="43" fontId="3" fillId="4" borderId="1" xfId="0" applyNumberFormat="1" applyFont="1" applyFill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2\YandexDisk-buchslkrug\&#1041;&#1091;&#1093;&#1075;&#1072;&#1083;&#1090;&#1077;&#1088;&#1080;&#1103;\&#1047;&#1055;\&#1056;&#1072;&#1089;&#1095;&#1077;&#1090;%20&#1079;&#1072;&#1088;&#1087;&#1083;&#1072;&#1090;&#1099;\&#1073;&#1072;&#1079;&#1086;&#1074;&#1099;&#1080;&#774;_&#1088;&#1072;&#1089;&#1095;&#1077;&#1090;_&#1092;&#1080;&#1085;&#1072;&#1085;&#1089;&#1086;&#1074;&#1086;&#1080;&#774;_&#1084;&#1086;&#1076;&#1077;&#1083;&#1080;_2024_&#1089;&#1082;_&#8212;_&#1082;&#1086;&#1087;&#1080;&#1103;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ПЛАН 2025"/>
      <sheetName val="АФХД 2025"/>
      <sheetName val="Отчет для сайта"/>
      <sheetName val="2024-2025 И"/>
      <sheetName val="2024-2025"/>
      <sheetName val="2025-2026"/>
      <sheetName val="kpi "/>
      <sheetName val="план работ"/>
      <sheetName val="приход касса"/>
      <sheetName val="Лист4"/>
      <sheetName val="рассчеты"/>
    </sheetNames>
    <sheetDataSet>
      <sheetData sheetId="0"/>
      <sheetData sheetId="1"/>
      <sheetData sheetId="2">
        <row r="19">
          <cell r="C19">
            <v>616000</v>
          </cell>
        </row>
        <row r="23">
          <cell r="A23" t="str">
            <v>Соц дем</v>
          </cell>
          <cell r="C23">
            <v>1174227.83</v>
          </cell>
        </row>
        <row r="24">
          <cell r="A24" t="str">
            <v>Минобр</v>
          </cell>
        </row>
        <row r="28">
          <cell r="C28">
            <v>96000</v>
          </cell>
        </row>
        <row r="32">
          <cell r="C32">
            <v>104743.42</v>
          </cell>
        </row>
        <row r="33">
          <cell r="C33">
            <v>175000</v>
          </cell>
        </row>
        <row r="39">
          <cell r="C39">
            <v>1929440.7800000003</v>
          </cell>
        </row>
        <row r="40">
          <cell r="C40">
            <v>63178.38</v>
          </cell>
        </row>
        <row r="45">
          <cell r="C45">
            <v>317219.34999999998</v>
          </cell>
        </row>
        <row r="47">
          <cell r="C47">
            <v>319433.55</v>
          </cell>
        </row>
        <row r="52">
          <cell r="A52" t="str">
            <v>1. Заработная плата</v>
          </cell>
          <cell r="C52">
            <v>264252.76</v>
          </cell>
        </row>
        <row r="53">
          <cell r="A53" t="str">
            <v>2. Налоги</v>
          </cell>
          <cell r="C53">
            <v>63178.38</v>
          </cell>
        </row>
        <row r="54">
          <cell r="A54" t="str">
            <v>3. Оборудование</v>
          </cell>
        </row>
        <row r="56">
          <cell r="A56" t="str">
            <v>5. Услуги организаций</v>
          </cell>
          <cell r="C56">
            <v>1918</v>
          </cell>
        </row>
        <row r="58">
          <cell r="A58" t="str">
            <v>1. Заработная плата</v>
          </cell>
          <cell r="C58">
            <v>95076.51999999999</v>
          </cell>
        </row>
        <row r="59">
          <cell r="A59" t="str">
            <v>2. Налоги</v>
          </cell>
        </row>
        <row r="60">
          <cell r="A60" t="str">
            <v>3. Оборудование</v>
          </cell>
        </row>
        <row r="61">
          <cell r="A61" t="str">
            <v>4. Материалы</v>
          </cell>
        </row>
        <row r="63">
          <cell r="C63">
            <v>217800.52</v>
          </cell>
        </row>
        <row r="68">
          <cell r="A68" t="str">
            <v>1. Заработная плата</v>
          </cell>
        </row>
        <row r="69">
          <cell r="A69" t="str">
            <v>2. Налоги</v>
          </cell>
        </row>
        <row r="73">
          <cell r="C73">
            <v>90000</v>
          </cell>
        </row>
        <row r="79">
          <cell r="C79">
            <v>6456.6</v>
          </cell>
        </row>
        <row r="87">
          <cell r="C87">
            <v>204890.64</v>
          </cell>
        </row>
        <row r="92">
          <cell r="C92">
            <v>91970</v>
          </cell>
        </row>
        <row r="98">
          <cell r="C98">
            <v>35202</v>
          </cell>
        </row>
        <row r="109">
          <cell r="C109">
            <v>30676.760000000002</v>
          </cell>
        </row>
        <row r="119">
          <cell r="C119">
            <v>3700</v>
          </cell>
        </row>
        <row r="123">
          <cell r="C123">
            <v>7002.5</v>
          </cell>
        </row>
        <row r="126">
          <cell r="C126">
            <v>2750</v>
          </cell>
        </row>
        <row r="128">
          <cell r="C128">
            <v>5868.26</v>
          </cell>
        </row>
        <row r="130">
          <cell r="C130">
            <v>18312</v>
          </cell>
        </row>
      </sheetData>
      <sheetData sheetId="3">
        <row r="30">
          <cell r="C30">
            <v>0</v>
          </cell>
        </row>
        <row r="31">
          <cell r="C31">
            <v>0</v>
          </cell>
        </row>
        <row r="37">
          <cell r="C37">
            <v>22012</v>
          </cell>
        </row>
        <row r="49">
          <cell r="C49">
            <v>90000</v>
          </cell>
        </row>
        <row r="50">
          <cell r="C50">
            <v>0</v>
          </cell>
        </row>
        <row r="57">
          <cell r="C57">
            <v>0</v>
          </cell>
        </row>
        <row r="58">
          <cell r="C58">
            <v>1918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selection activeCell="F61" sqref="F61"/>
    </sheetView>
  </sheetViews>
  <sheetFormatPr defaultRowHeight="14.5" x14ac:dyDescent="0.35"/>
  <cols>
    <col min="1" max="1" width="59.453125" customWidth="1"/>
    <col min="2" max="3" width="18.6328125" customWidth="1"/>
  </cols>
  <sheetData>
    <row r="1" spans="1:3" x14ac:dyDescent="0.35">
      <c r="A1" s="1" t="s">
        <v>0</v>
      </c>
    </row>
    <row r="2" spans="1:3" x14ac:dyDescent="0.35">
      <c r="A2" s="1" t="s">
        <v>1</v>
      </c>
      <c r="B2" s="1" t="s">
        <v>2</v>
      </c>
      <c r="C2" s="1" t="s">
        <v>3</v>
      </c>
    </row>
    <row r="4" spans="1:3" x14ac:dyDescent="0.35">
      <c r="A4" s="2" t="s">
        <v>4</v>
      </c>
      <c r="B4" s="3">
        <f>SUM(B5:B8)</f>
        <v>1805192.29</v>
      </c>
      <c r="C4" s="4">
        <f>SUM(C5:C9)</f>
        <v>2069971.25</v>
      </c>
    </row>
    <row r="5" spans="1:3" x14ac:dyDescent="0.35">
      <c r="A5" s="5" t="str">
        <f>'[1]АФХД 2025'!A23</f>
        <v>Соц дем</v>
      </c>
      <c r="B5" s="6">
        <v>1174227.83</v>
      </c>
      <c r="C5" s="7">
        <f>'[1]АФХД 2025'!C23</f>
        <v>1174227.83</v>
      </c>
    </row>
    <row r="6" spans="1:3" x14ac:dyDescent="0.35">
      <c r="A6" s="8" t="str">
        <f>'[1]АФХД 2025'!A24</f>
        <v>Минобр</v>
      </c>
      <c r="B6" s="7">
        <v>0</v>
      </c>
      <c r="C6" s="7">
        <f>'[1]АФХД 2025'!C24</f>
        <v>0</v>
      </c>
    </row>
    <row r="7" spans="1:3" x14ac:dyDescent="0.35">
      <c r="A7" s="8" t="s">
        <v>5</v>
      </c>
      <c r="B7" s="7">
        <v>591500</v>
      </c>
      <c r="C7" s="7">
        <f>'[1]АФХД 2025'!C19</f>
        <v>616000</v>
      </c>
    </row>
    <row r="8" spans="1:3" x14ac:dyDescent="0.35">
      <c r="A8" s="8" t="s">
        <v>36</v>
      </c>
      <c r="B8" s="7">
        <v>39464.46</v>
      </c>
      <c r="C8" s="7">
        <f>'[1]АФХД 2025'!C33</f>
        <v>175000</v>
      </c>
    </row>
    <row r="9" spans="1:3" x14ac:dyDescent="0.35">
      <c r="A9" s="8" t="s">
        <v>37</v>
      </c>
      <c r="B9" s="7">
        <v>55276.12</v>
      </c>
      <c r="C9" s="7">
        <f>'[1]АФХД 2025'!C32</f>
        <v>104743.42</v>
      </c>
    </row>
    <row r="10" spans="1:3" x14ac:dyDescent="0.35">
      <c r="A10" s="2" t="s">
        <v>6</v>
      </c>
      <c r="B10" s="9">
        <f>B11+B19+B27+B34</f>
        <v>2084188.6199999999</v>
      </c>
      <c r="C10" s="9">
        <f>C11+C19+C27+C34</f>
        <v>2599037.27</v>
      </c>
    </row>
    <row r="11" spans="1:3" x14ac:dyDescent="0.35">
      <c r="A11" s="10" t="s">
        <v>7</v>
      </c>
      <c r="B11" s="11">
        <f>SUM(B12:B18)</f>
        <v>420445.31</v>
      </c>
      <c r="C11" s="12">
        <f>SUM(C12:C18)</f>
        <v>661069.35666666669</v>
      </c>
    </row>
    <row r="12" spans="1:3" x14ac:dyDescent="0.35">
      <c r="A12" s="8" t="s">
        <v>8</v>
      </c>
      <c r="B12" s="13">
        <v>268883.05</v>
      </c>
      <c r="C12" s="7">
        <f>'[1]АФХД 2025'!C47</f>
        <v>319433.55</v>
      </c>
    </row>
    <row r="13" spans="1:3" x14ac:dyDescent="0.35">
      <c r="A13" s="8" t="s">
        <v>9</v>
      </c>
      <c r="B13" s="7">
        <v>0</v>
      </c>
      <c r="C13" s="7">
        <f>'[1]АФХД 2025'!C48</f>
        <v>0</v>
      </c>
    </row>
    <row r="14" spans="1:3" x14ac:dyDescent="0.35">
      <c r="A14" s="8" t="s">
        <v>10</v>
      </c>
      <c r="B14" s="14">
        <v>118177.12</v>
      </c>
      <c r="C14" s="7">
        <f>('[1]АФХД 2025'!C45+'[1]АФХД 2025'!C79)/3*2</f>
        <v>215783.96666666665</v>
      </c>
    </row>
    <row r="15" spans="1:3" x14ac:dyDescent="0.35">
      <c r="A15" s="8" t="s">
        <v>11</v>
      </c>
      <c r="B15" s="14">
        <v>3207</v>
      </c>
      <c r="C15" s="7">
        <f>'[1]АФХД 2025'!C92</f>
        <v>91970</v>
      </c>
    </row>
    <row r="16" spans="1:3" x14ac:dyDescent="0.35">
      <c r="A16" s="8" t="s">
        <v>12</v>
      </c>
      <c r="B16" s="14">
        <v>6434.13</v>
      </c>
      <c r="C16" s="7">
        <f>'[1]АФХД 2025'!C123/3*2</f>
        <v>4668.333333333333</v>
      </c>
    </row>
    <row r="17" spans="1:3" x14ac:dyDescent="0.35">
      <c r="A17" s="15" t="s">
        <v>13</v>
      </c>
      <c r="B17" s="7">
        <v>0</v>
      </c>
      <c r="C17" s="7">
        <f>'[1]АФХД 2025'!C133/3*2</f>
        <v>0</v>
      </c>
    </row>
    <row r="18" spans="1:3" x14ac:dyDescent="0.35">
      <c r="A18" s="15" t="s">
        <v>14</v>
      </c>
      <c r="B18" s="14">
        <v>23744.01</v>
      </c>
      <c r="C18" s="7">
        <f>('[1]АФХД 2025'!C98+'[1]АФХД 2025'!C126+'[1]АФХД 2025'!C128)/3*2</f>
        <v>29213.506666666668</v>
      </c>
    </row>
    <row r="19" spans="1:3" x14ac:dyDescent="0.35">
      <c r="A19" s="10" t="s">
        <v>15</v>
      </c>
      <c r="B19" s="11">
        <f>SUM(B20:B26)</f>
        <v>602292.24999999988</v>
      </c>
      <c r="C19" s="11">
        <f>SUM(C20:C26)</f>
        <v>1684088.5133333337</v>
      </c>
    </row>
    <row r="20" spans="1:3" x14ac:dyDescent="0.35">
      <c r="A20" s="8" t="s">
        <v>8</v>
      </c>
      <c r="B20" s="16">
        <v>528114.62</v>
      </c>
      <c r="C20" s="7">
        <f>'[1]АФХД 2025'!C39-'[1]Отчет для сайта'!C30-'[1]Отчет для сайта'!C37-'[1]Отчет для сайта'!C49-'[1]Отчет для сайта'!C57-C12</f>
        <v>1497995.2300000002</v>
      </c>
    </row>
    <row r="21" spans="1:3" x14ac:dyDescent="0.35">
      <c r="A21" s="8" t="s">
        <v>9</v>
      </c>
      <c r="B21" s="7">
        <v>0</v>
      </c>
      <c r="C21" s="7">
        <f>'[1]АФХД 2025'!C40-'[1]Отчет для сайта'!C31-'[1]Отчет для сайта'!C38-'[1]Отчет для сайта'!C50-'[1]Отчет для сайта'!C58-C13</f>
        <v>61260.38</v>
      </c>
    </row>
    <row r="22" spans="1:3" x14ac:dyDescent="0.35">
      <c r="A22" s="8" t="s">
        <v>10</v>
      </c>
      <c r="B22" s="7">
        <v>59088.56</v>
      </c>
      <c r="C22" s="7">
        <f>('[1]АФХД 2025'!C45+'[1]АФХД 2025'!C79)/3*1</f>
        <v>107891.98333333332</v>
      </c>
    </row>
    <row r="23" spans="1:3" x14ac:dyDescent="0.35">
      <c r="A23" s="8" t="s">
        <v>11</v>
      </c>
      <c r="B23" s="7">
        <v>0</v>
      </c>
      <c r="C23" s="17" t="s">
        <v>16</v>
      </c>
    </row>
    <row r="24" spans="1:3" x14ac:dyDescent="0.35">
      <c r="A24" s="8" t="s">
        <v>12</v>
      </c>
      <c r="B24" s="7">
        <v>3217.07</v>
      </c>
      <c r="C24" s="7">
        <f>'[1]АФХД 2025'!C123/3*1</f>
        <v>2334.1666666666665</v>
      </c>
    </row>
    <row r="25" spans="1:3" x14ac:dyDescent="0.35">
      <c r="A25" s="15" t="s">
        <v>13</v>
      </c>
      <c r="B25" s="7">
        <v>0</v>
      </c>
      <c r="C25" s="7">
        <f>'[1]АФХД 2025'!C133/3*1</f>
        <v>0</v>
      </c>
    </row>
    <row r="26" spans="1:3" x14ac:dyDescent="0.35">
      <c r="A26" s="15" t="s">
        <v>14</v>
      </c>
      <c r="B26" s="7">
        <v>11872</v>
      </c>
      <c r="C26" s="7">
        <f>('[1]АФХД 2025'!C98+'[1]АФХД 2025'!C126+'[1]АФХД 2025'!C128)/3*1</f>
        <v>14606.753333333334</v>
      </c>
    </row>
    <row r="27" spans="1:3" x14ac:dyDescent="0.35">
      <c r="A27" s="26" t="s">
        <v>39</v>
      </c>
      <c r="B27" s="32">
        <f>SUM(B30:B33)</f>
        <v>778450.51</v>
      </c>
      <c r="C27" s="30">
        <f>SUM(C30:C33)</f>
        <v>0</v>
      </c>
    </row>
    <row r="28" spans="1:3" x14ac:dyDescent="0.35">
      <c r="A28" s="21" t="s">
        <v>35</v>
      </c>
      <c r="B28" s="22">
        <v>0</v>
      </c>
      <c r="C28" s="23">
        <f>'[1]АФХД 2025'!C28</f>
        <v>96000</v>
      </c>
    </row>
    <row r="29" spans="1:3" x14ac:dyDescent="0.35">
      <c r="A29" s="21" t="s">
        <v>19</v>
      </c>
      <c r="B29" s="23">
        <f>SUM(B30:B33)</f>
        <v>778450.51</v>
      </c>
      <c r="C29" s="23">
        <f>SUM(C30:C33)</f>
        <v>0</v>
      </c>
    </row>
    <row r="30" spans="1:3" x14ac:dyDescent="0.35">
      <c r="A30" s="8" t="str">
        <f>'[1]АФХД 2025'!A68</f>
        <v>1. Заработная плата</v>
      </c>
      <c r="B30" s="7">
        <v>212157</v>
      </c>
      <c r="C30" s="7"/>
    </row>
    <row r="31" spans="1:3" x14ac:dyDescent="0.35">
      <c r="A31" s="8" t="str">
        <f>'[1]АФХД 2025'!A69</f>
        <v>2. Налоги</v>
      </c>
      <c r="B31" s="7">
        <v>566293.51</v>
      </c>
      <c r="C31" s="7">
        <f>'[1]АФХД 2025'!C69</f>
        <v>0</v>
      </c>
    </row>
    <row r="32" spans="1:3" x14ac:dyDescent="0.35">
      <c r="A32" s="8" t="s">
        <v>20</v>
      </c>
      <c r="B32" s="7">
        <v>0</v>
      </c>
      <c r="C32" s="7">
        <f>'[1]АФХД 2025'!C70</f>
        <v>0</v>
      </c>
    </row>
    <row r="33" spans="1:3" x14ac:dyDescent="0.35">
      <c r="A33" s="8" t="s">
        <v>21</v>
      </c>
      <c r="B33" s="7">
        <v>0</v>
      </c>
      <c r="C33" s="7">
        <f>'[1]АФХД 2025'!C71</f>
        <v>0</v>
      </c>
    </row>
    <row r="34" spans="1:3" x14ac:dyDescent="0.35">
      <c r="A34" s="10" t="s">
        <v>32</v>
      </c>
      <c r="B34" s="11">
        <f>SUM(B35:B37)</f>
        <v>283000.55</v>
      </c>
      <c r="C34" s="11">
        <f t="shared" ref="C34" si="0">SUM(C35:C37)</f>
        <v>253879.40000000002</v>
      </c>
    </row>
    <row r="35" spans="1:3" x14ac:dyDescent="0.35">
      <c r="A35" s="15" t="s">
        <v>33</v>
      </c>
      <c r="B35" s="7">
        <v>153855.54999999999</v>
      </c>
      <c r="C35" s="7">
        <f>'[1]АФХД 2025'!C87</f>
        <v>204890.64</v>
      </c>
    </row>
    <row r="36" spans="1:3" x14ac:dyDescent="0.35">
      <c r="A36" s="15" t="s">
        <v>14</v>
      </c>
      <c r="B36" s="7">
        <v>55000</v>
      </c>
      <c r="C36" s="7">
        <f>'[1]АФХД 2025'!C109-'[1]АФХД 2025'!C119</f>
        <v>26976.760000000002</v>
      </c>
    </row>
    <row r="37" spans="1:3" x14ac:dyDescent="0.35">
      <c r="A37" s="15" t="s">
        <v>34</v>
      </c>
      <c r="B37" s="7">
        <v>74145</v>
      </c>
      <c r="C37" s="7">
        <f>'[1]АФХД 2025'!C119+'[1]АФХД 2025'!C130</f>
        <v>22012</v>
      </c>
    </row>
    <row r="38" spans="1:3" x14ac:dyDescent="0.35">
      <c r="A38" s="31" t="s">
        <v>38</v>
      </c>
      <c r="B38" s="9"/>
      <c r="C38" s="9"/>
    </row>
    <row r="39" spans="1:3" ht="29" x14ac:dyDescent="0.35">
      <c r="A39" s="18" t="s">
        <v>17</v>
      </c>
      <c r="B39" s="19"/>
      <c r="C39" s="20"/>
    </row>
    <row r="40" spans="1:3" x14ac:dyDescent="0.35">
      <c r="A40" s="21" t="s">
        <v>18</v>
      </c>
      <c r="B40" s="22">
        <v>0</v>
      </c>
      <c r="C40" s="23">
        <f>'[1]АФХД 2025'!C27</f>
        <v>0</v>
      </c>
    </row>
    <row r="41" spans="1:3" x14ac:dyDescent="0.35">
      <c r="A41" s="21" t="s">
        <v>19</v>
      </c>
      <c r="B41" s="23">
        <f>SUM(B42:B45)</f>
        <v>13792.48</v>
      </c>
      <c r="C41" s="23">
        <f>SUM(C42:C45)</f>
        <v>95076.51999999999</v>
      </c>
    </row>
    <row r="42" spans="1:3" x14ac:dyDescent="0.35">
      <c r="A42" s="24" t="str">
        <f>'[1]АФХД 2025'!A58</f>
        <v>1. Заработная плата</v>
      </c>
      <c r="B42" s="25">
        <v>13792.48</v>
      </c>
      <c r="C42" s="7">
        <f>'[1]АФХД 2025'!C58</f>
        <v>95076.51999999999</v>
      </c>
    </row>
    <row r="43" spans="1:3" x14ac:dyDescent="0.35">
      <c r="A43" s="24" t="str">
        <f>'[1]АФХД 2025'!A59</f>
        <v>2. Налоги</v>
      </c>
      <c r="B43" s="25">
        <v>0</v>
      </c>
      <c r="C43" s="7">
        <f>'[1]АФХД 2025'!C59</f>
        <v>0</v>
      </c>
    </row>
    <row r="44" spans="1:3" x14ac:dyDescent="0.35">
      <c r="A44" s="24" t="str">
        <f>'[1]АФХД 2025'!A60</f>
        <v>3. Оборудование</v>
      </c>
      <c r="B44" s="25">
        <v>0</v>
      </c>
      <c r="C44" s="7">
        <f>'[1]АФХД 2025'!C60</f>
        <v>0</v>
      </c>
    </row>
    <row r="45" spans="1:3" x14ac:dyDescent="0.35">
      <c r="A45" s="24" t="str">
        <f>'[1]АФХД 2025'!A61</f>
        <v>4. Материалы</v>
      </c>
      <c r="B45" s="25">
        <v>0</v>
      </c>
      <c r="C45" s="7">
        <f>'[1]АФХД 2025'!C61</f>
        <v>0</v>
      </c>
    </row>
    <row r="46" spans="1:3" ht="29" x14ac:dyDescent="0.35">
      <c r="A46" s="27" t="s">
        <v>22</v>
      </c>
      <c r="B46" s="28"/>
      <c r="C46" s="20"/>
    </row>
    <row r="47" spans="1:3" x14ac:dyDescent="0.35">
      <c r="A47" s="21" t="s">
        <v>18</v>
      </c>
      <c r="B47" s="22">
        <v>0</v>
      </c>
      <c r="C47" s="29"/>
    </row>
    <row r="48" spans="1:3" x14ac:dyDescent="0.35">
      <c r="A48" s="21" t="s">
        <v>19</v>
      </c>
      <c r="B48" s="23">
        <f>SUM(B49:B50)</f>
        <v>440000</v>
      </c>
      <c r="C48" s="23">
        <f>SUM(C49:C50)</f>
        <v>90000</v>
      </c>
    </row>
    <row r="49" spans="1:3" x14ac:dyDescent="0.35">
      <c r="A49" s="8" t="s">
        <v>23</v>
      </c>
      <c r="B49" s="7">
        <v>200000</v>
      </c>
      <c r="C49" s="7">
        <f>'[1]АФХД 2025'!C73</f>
        <v>90000</v>
      </c>
    </row>
    <row r="50" spans="1:3" x14ac:dyDescent="0.35">
      <c r="A50" s="8" t="s">
        <v>24</v>
      </c>
      <c r="B50" s="7">
        <v>240000</v>
      </c>
      <c r="C50" s="7">
        <f>'[1]АФХД 2025'!C74</f>
        <v>0</v>
      </c>
    </row>
    <row r="51" spans="1:3" ht="29" x14ac:dyDescent="0.35">
      <c r="A51" s="27" t="s">
        <v>25</v>
      </c>
      <c r="B51" s="28"/>
      <c r="C51" s="20"/>
    </row>
    <row r="52" spans="1:3" x14ac:dyDescent="0.35">
      <c r="A52" s="21" t="s">
        <v>18</v>
      </c>
      <c r="B52" s="22">
        <v>0</v>
      </c>
      <c r="C52" s="29"/>
    </row>
    <row r="53" spans="1:3" x14ac:dyDescent="0.35">
      <c r="A53" s="21" t="s">
        <v>19</v>
      </c>
      <c r="B53" s="23">
        <f>SUM(B54:B58)</f>
        <v>18000</v>
      </c>
      <c r="C53" s="23">
        <f>SUM(C54:C58)</f>
        <v>329349.14</v>
      </c>
    </row>
    <row r="54" spans="1:3" x14ac:dyDescent="0.35">
      <c r="A54" s="8" t="str">
        <f>'[1]АФХД 2025'!A52</f>
        <v>1. Заработная плата</v>
      </c>
      <c r="B54" s="7">
        <v>0</v>
      </c>
      <c r="C54" s="7">
        <f>'[1]АФХД 2025'!C52</f>
        <v>264252.76</v>
      </c>
    </row>
    <row r="55" spans="1:3" x14ac:dyDescent="0.35">
      <c r="A55" s="8" t="str">
        <f>'[1]АФХД 2025'!A53</f>
        <v>2. Налоги</v>
      </c>
      <c r="B55" s="7">
        <v>0</v>
      </c>
      <c r="C55" s="7">
        <f>'[1]АФХД 2025'!C53</f>
        <v>63178.38</v>
      </c>
    </row>
    <row r="56" spans="1:3" x14ac:dyDescent="0.35">
      <c r="A56" s="8" t="str">
        <f>'[1]АФХД 2025'!A54</f>
        <v>3. Оборудование</v>
      </c>
      <c r="B56" s="7">
        <v>0</v>
      </c>
      <c r="C56" s="7">
        <f>'[1]АФХД 2025'!C54</f>
        <v>0</v>
      </c>
    </row>
    <row r="57" spans="1:3" x14ac:dyDescent="0.35">
      <c r="A57" s="8" t="s">
        <v>26</v>
      </c>
      <c r="B57" s="7">
        <v>0</v>
      </c>
      <c r="C57" s="7">
        <f>'[1]АФХД 2025'!C55</f>
        <v>0</v>
      </c>
    </row>
    <row r="58" spans="1:3" x14ac:dyDescent="0.35">
      <c r="A58" s="8" t="str">
        <f>'[1]АФХД 2025'!A56</f>
        <v>5. Услуги организаций</v>
      </c>
      <c r="B58" s="7">
        <v>18000</v>
      </c>
      <c r="C58" s="7">
        <f>'[1]АФХД 2025'!C56</f>
        <v>1918</v>
      </c>
    </row>
    <row r="59" spans="1:3" x14ac:dyDescent="0.35">
      <c r="A59" s="10" t="s">
        <v>27</v>
      </c>
      <c r="B59" s="28"/>
      <c r="C59" s="20"/>
    </row>
    <row r="60" spans="1:3" x14ac:dyDescent="0.35">
      <c r="A60" s="21" t="s">
        <v>18</v>
      </c>
      <c r="B60" s="22">
        <v>0</v>
      </c>
      <c r="C60" s="29"/>
    </row>
    <row r="61" spans="1:3" x14ac:dyDescent="0.35">
      <c r="A61" s="21" t="s">
        <v>19</v>
      </c>
      <c r="B61" s="23">
        <f>SUM(B62:B65)</f>
        <v>19950.36</v>
      </c>
      <c r="C61" s="23">
        <f>SUM(C62:C65)</f>
        <v>217800.52</v>
      </c>
    </row>
    <row r="62" spans="1:3" x14ac:dyDescent="0.35">
      <c r="A62" s="5" t="s">
        <v>28</v>
      </c>
      <c r="B62" s="6">
        <v>19950.36</v>
      </c>
      <c r="C62" s="7">
        <f>'[1]АФХД 2025'!C63</f>
        <v>217800.52</v>
      </c>
    </row>
    <row r="63" spans="1:3" x14ac:dyDescent="0.35">
      <c r="A63" s="5" t="s">
        <v>29</v>
      </c>
      <c r="B63" s="6">
        <v>0</v>
      </c>
      <c r="C63" s="7">
        <f>'[1]АФХД 2025'!C64</f>
        <v>0</v>
      </c>
    </row>
    <row r="64" spans="1:3" x14ac:dyDescent="0.35">
      <c r="A64" s="5" t="s">
        <v>30</v>
      </c>
      <c r="B64" s="6">
        <v>0</v>
      </c>
      <c r="C64" s="7">
        <f>'[1]АФХД 2025'!C65</f>
        <v>0</v>
      </c>
    </row>
    <row r="65" spans="1:3" x14ac:dyDescent="0.35">
      <c r="A65" s="5" t="s">
        <v>31</v>
      </c>
      <c r="B65" s="6">
        <v>0</v>
      </c>
      <c r="C65" s="7">
        <f>'[1]АФХД 2025'!C66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2025-03-21T09:13:30Z</dcterms:modified>
</cp:coreProperties>
</file>